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RCSM\Documents\FuE Projekt\ChatGPT Dateien\Fragenkatalog\Anhänge Lion\"/>
    </mc:Choice>
  </mc:AlternateContent>
  <xr:revisionPtr revIDLastSave="0" documentId="8_{5B6119BE-81DE-41F8-9AA9-C7C7B4DD99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DME" sheetId="1" r:id="rId1"/>
    <sheet name="Konstanten" sheetId="2" r:id="rId2"/>
    <sheet name="Sensoren_S2" sheetId="3" r:id="rId3"/>
    <sheet name="S2_Fall_abwärts" sheetId="4" r:id="rId4"/>
    <sheet name="S3_Schuss_aufwärts" sheetId="5" r:id="rId5"/>
    <sheet name="Dashboar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6" l="1"/>
  <c r="B4" i="6"/>
  <c r="B3" i="6"/>
  <c r="D9" i="5"/>
  <c r="B9" i="5"/>
  <c r="B4" i="5"/>
  <c r="B7" i="6" s="1"/>
  <c r="B2" i="5"/>
  <c r="C5" i="4"/>
  <c r="B5" i="4"/>
  <c r="E5" i="4" s="1"/>
  <c r="C4" i="4"/>
  <c r="B4" i="4"/>
  <c r="E4" i="4" s="1"/>
  <c r="C3" i="4"/>
  <c r="B3" i="4"/>
  <c r="E3" i="4" s="1"/>
  <c r="C2" i="4"/>
  <c r="B2" i="4"/>
  <c r="E2" i="4" s="1"/>
  <c r="B5" i="3"/>
  <c r="B8" i="3" s="1"/>
  <c r="B8" i="2"/>
  <c r="B5" i="2"/>
  <c r="B7" i="2" s="1"/>
  <c r="B6" i="6" l="1"/>
  <c r="G2" i="4"/>
  <c r="F2" i="4"/>
  <c r="H2" i="4" s="1"/>
  <c r="G3" i="4"/>
  <c r="F3" i="4"/>
  <c r="H3" i="4" s="1"/>
  <c r="G4" i="4"/>
  <c r="F4" i="4"/>
  <c r="H4" i="4" s="1"/>
  <c r="G5" i="4"/>
  <c r="F5" i="4"/>
  <c r="H5" i="4" s="1"/>
  <c r="D6" i="5"/>
  <c r="C9" i="5" s="1"/>
  <c r="E9" i="5" s="1"/>
  <c r="B10" i="5" s="1"/>
  <c r="J5" i="4" l="1"/>
  <c r="I5" i="4"/>
  <c r="K5" i="4" s="1"/>
  <c r="J4" i="4"/>
  <c r="I4" i="4"/>
  <c r="K4" i="4" s="1"/>
  <c r="I3" i="4"/>
  <c r="K3" i="4" s="1"/>
  <c r="J3" i="4"/>
  <c r="I2" i="4"/>
  <c r="K2" i="4" s="1"/>
  <c r="J2" i="4"/>
  <c r="D10" i="5"/>
  <c r="C10" i="5"/>
  <c r="E10" i="5" s="1"/>
  <c r="B11" i="5" s="1"/>
  <c r="C11" i="5" l="1"/>
  <c r="E11" i="5" s="1"/>
  <c r="B12" i="5" s="1"/>
  <c r="D11" i="5"/>
  <c r="M4" i="4"/>
  <c r="L4" i="4"/>
  <c r="N4" i="4" s="1"/>
  <c r="L2" i="4"/>
  <c r="N2" i="4" s="1"/>
  <c r="M2" i="4"/>
  <c r="L3" i="4"/>
  <c r="N3" i="4" s="1"/>
  <c r="M3" i="4"/>
  <c r="M5" i="4"/>
  <c r="L5" i="4"/>
  <c r="N5" i="4" s="1"/>
  <c r="P5" i="4" l="1"/>
  <c r="O5" i="4"/>
  <c r="Q5" i="4" s="1"/>
  <c r="O3" i="4"/>
  <c r="Q3" i="4" s="1"/>
  <c r="P3" i="4"/>
  <c r="P2" i="4"/>
  <c r="O2" i="4"/>
  <c r="Q2" i="4" s="1"/>
  <c r="O4" i="4"/>
  <c r="Q4" i="4" s="1"/>
  <c r="P4" i="4"/>
  <c r="D12" i="5"/>
  <c r="C12" i="5"/>
  <c r="E12" i="5" s="1"/>
  <c r="B13" i="5" s="1"/>
  <c r="D13" i="5" l="1"/>
  <c r="E13" i="5" s="1"/>
  <c r="B14" i="5" s="1"/>
  <c r="C13" i="5"/>
  <c r="S4" i="4"/>
  <c r="R4" i="4"/>
  <c r="T4" i="4" s="1"/>
  <c r="R2" i="4"/>
  <c r="T2" i="4" s="1"/>
  <c r="S2" i="4"/>
  <c r="R3" i="4"/>
  <c r="T3" i="4" s="1"/>
  <c r="S3" i="4"/>
  <c r="S5" i="4"/>
  <c r="R5" i="4"/>
  <c r="T5" i="4" s="1"/>
  <c r="V3" i="4" l="1"/>
  <c r="U3" i="4"/>
  <c r="W3" i="4" s="1"/>
  <c r="U4" i="4"/>
  <c r="W4" i="4" s="1"/>
  <c r="V4" i="4"/>
  <c r="C14" i="5"/>
  <c r="D14" i="5"/>
  <c r="E14" i="5" s="1"/>
  <c r="B15" i="5" s="1"/>
  <c r="U5" i="4"/>
  <c r="W5" i="4" s="1"/>
  <c r="V5" i="4"/>
  <c r="U2" i="4"/>
  <c r="W2" i="4" s="1"/>
  <c r="V2" i="4"/>
  <c r="Z2" i="4" l="1"/>
  <c r="Y2" i="4"/>
  <c r="X2" i="4"/>
  <c r="X5" i="4"/>
  <c r="Z5" i="4" s="1"/>
  <c r="Y5" i="4"/>
  <c r="D15" i="5"/>
  <c r="C15" i="5"/>
  <c r="E15" i="5" s="1"/>
  <c r="B16" i="5" s="1"/>
  <c r="X4" i="4"/>
  <c r="Z4" i="4" s="1"/>
  <c r="Y4" i="4"/>
  <c r="Z3" i="4"/>
  <c r="X3" i="4"/>
  <c r="Y3" i="4"/>
  <c r="AB4" i="4" l="1"/>
  <c r="AA4" i="4"/>
  <c r="AC4" i="4" s="1"/>
  <c r="D16" i="5"/>
  <c r="C16" i="5"/>
  <c r="E16" i="5" s="1"/>
  <c r="B17" i="5" s="1"/>
  <c r="AA5" i="4"/>
  <c r="AC5" i="4" s="1"/>
  <c r="AB5" i="4"/>
  <c r="AA3" i="4"/>
  <c r="AC3" i="4" s="1"/>
  <c r="AB3" i="4"/>
  <c r="AB2" i="4"/>
  <c r="AA2" i="4"/>
  <c r="AC2" i="4" s="1"/>
  <c r="AE2" i="4" l="1"/>
  <c r="AD2" i="4"/>
  <c r="AF2" i="4" s="1"/>
  <c r="AE5" i="4"/>
  <c r="AD5" i="4"/>
  <c r="AF5" i="4" s="1"/>
  <c r="AD3" i="4"/>
  <c r="AF3" i="4" s="1"/>
  <c r="AE3" i="4"/>
  <c r="C17" i="5"/>
  <c r="D17" i="5"/>
  <c r="E17" i="5" s="1"/>
  <c r="B18" i="5" s="1"/>
  <c r="AD4" i="4"/>
  <c r="AF4" i="4" s="1"/>
  <c r="AE4" i="4"/>
  <c r="AG3" i="4" l="1"/>
  <c r="AI3" i="4" s="1"/>
  <c r="AJ3" i="4" s="1"/>
  <c r="AH3" i="4"/>
  <c r="AG5" i="4"/>
  <c r="AI5" i="4" s="1"/>
  <c r="AJ5" i="4" s="1"/>
  <c r="AH5" i="4"/>
  <c r="AH4" i="4"/>
  <c r="AG4" i="4"/>
  <c r="AI4" i="4" s="1"/>
  <c r="AJ4" i="4" s="1"/>
  <c r="D18" i="5"/>
  <c r="C18" i="5"/>
  <c r="E18" i="5" s="1"/>
  <c r="B5" i="5" s="1"/>
  <c r="B3" i="5" s="1"/>
  <c r="B8" i="6" s="1"/>
  <c r="AH2" i="4"/>
  <c r="AG2" i="4"/>
  <c r="AI2" i="4" s="1"/>
  <c r="AJ2" i="4" s="1"/>
</calcChain>
</file>

<file path=xl/sharedStrings.xml><?xml version="1.0" encoding="utf-8"?>
<sst xmlns="http://schemas.openxmlformats.org/spreadsheetml/2006/main" count="98" uniqueCount="92">
  <si>
    <t>Auswerte-Vorlage: Experiment zum Äthermodell (Formeln D und U)
So nutzen Sie die Datei:
1) Tragen Sie unter „Konstanten“ Ihre Höhe H, lokale Fallbeschleunigung g und (falls gewünscht) eine manuelle Äther-Geschwindigkeit u ein.
   - Standardmäßig wird u automatisch als sqrt(2*g*H) vorbelegt (Kalibrier-Normierung).
   - Aus (K): α = g / u^2 (wird automatisch berechnet).
2) Für den Abwärtsschuss (Formel D): Wechseln Sie zu „S2_Fall_abwärts“.
   - Tragen Sie in Spalte A Ihre gemessene Startgeschwindigkeit v0 (aus den Sensor-Zeitmarken) ein.
   - Optional: Unter „Sensoren_S2“ können Sie Gate-Zeitmarken und Abstände einfügen; v0 wird daraus berechnet.
   - Die Spalte B berechnet t_G (Standard-Gravitation).
   - Die Spalte Y gibt t_A (Äthermodell) via 10 Newton-Iterationen aus sowie Δt = t_A - t_G.
3) Für den Aufwärtsschuss (Formel U): Öffnen Sie „S3_Schuss_aufwärts“.
   - u und α werden aus „Konstanten“ bezogen; H ebenfalls.
   - In Spalte B wird s per Newton-Verfahren iteriert (Startwert in B6 anpassbar).
   - Zellen B3/B4 geben v0_min unter Äther (H erreicht) bzw. v0_min unter Standard-Gravitation aus.
Hinweis: Die Newton-Iterationen sind als Formeln angelegt (keine Makros).
        Passen Sie ggf. Startwerte an, falls Iteration nicht konvergiert (sehr selten).
        Alle Zellen sind in SI-Einheiten (m, s).</t>
  </si>
  <si>
    <t>Parameter</t>
  </si>
  <si>
    <t>Wert</t>
  </si>
  <si>
    <t>Erläuterung</t>
  </si>
  <si>
    <t>H (m)</t>
  </si>
  <si>
    <t>Fallhöhe / zu erreichende Höhe (m)</t>
  </si>
  <si>
    <t>g (m/s^2)</t>
  </si>
  <si>
    <t>Lokale Fallbeschleunigung</t>
  </si>
  <si>
    <t>u_man (m/s)</t>
  </si>
  <si>
    <t>Option: manuelle Äther-Geschwindigkeit u</t>
  </si>
  <si>
    <t>u_auto (m/s)</t>
  </si>
  <si>
    <t>u_auto = sqrt(2*g*H)</t>
  </si>
  <si>
    <t>use_auto_u (0/1)</t>
  </si>
  <si>
    <t>1 -&gt; nutze u_auto, 0 -&gt; nutze u_man</t>
  </si>
  <si>
    <t>u_eff (m/s)</t>
  </si>
  <si>
    <t>Wirksame u (Effektivwert)</t>
  </si>
  <si>
    <t>alpha = g/u^2 (1/m)</t>
  </si>
  <si>
    <t>α aus Kalibrierbedingung (K): α u^2 = g</t>
  </si>
  <si>
    <t>Bezeichnung</t>
  </si>
  <si>
    <t>Einheit / Formel</t>
  </si>
  <si>
    <t>Gate-Abstand v0 (d0)</t>
  </si>
  <si>
    <t>m</t>
  </si>
  <si>
    <t>Abstand zwischen Gate 1 und Gate 2 zur v0-Bestimmung</t>
  </si>
  <si>
    <t>Gate 1 Zeit t1</t>
  </si>
  <si>
    <t>s</t>
  </si>
  <si>
    <t>Zeitstempel am ersten Gate (Release-/Startmarker)</t>
  </si>
  <si>
    <t>Gate 2 Zeit t2</t>
  </si>
  <si>
    <t>Zeitstempel am zweiten Gate</t>
  </si>
  <si>
    <t>Gemessene Startgeschwindigkeit v0</t>
  </si>
  <si>
    <t>m/s</t>
  </si>
  <si>
    <t>v0 = d0 / (t2 - t1)</t>
  </si>
  <si>
    <t>Top-Release t0</t>
  </si>
  <si>
    <t>Gesamtflug: Startzeit oben</t>
  </si>
  <si>
    <t>Bottom-Impact t_impact</t>
  </si>
  <si>
    <t>Gesamtflug: Aufschlagzeit unten</t>
  </si>
  <si>
    <t>Gemessene Flugzeit t_meas</t>
  </si>
  <si>
    <t>t_meas = t_impact - t0</t>
  </si>
  <si>
    <t>v0 (m/s)</t>
  </si>
  <si>
    <t>t_G (s) [Standard]</t>
  </si>
  <si>
    <t>Δt_meas (s)</t>
  </si>
  <si>
    <t>Kommentar</t>
  </si>
  <si>
    <t>t0</t>
  </si>
  <si>
    <t>f0</t>
  </si>
  <si>
    <t>fp0</t>
  </si>
  <si>
    <t>t1</t>
  </si>
  <si>
    <t>f1</t>
  </si>
  <si>
    <t>fp1</t>
  </si>
  <si>
    <t>t2</t>
  </si>
  <si>
    <t>f2</t>
  </si>
  <si>
    <t>fp2</t>
  </si>
  <si>
    <t>t3</t>
  </si>
  <si>
    <t>f3</t>
  </si>
  <si>
    <t>fp3</t>
  </si>
  <si>
    <t>t4</t>
  </si>
  <si>
    <t>f4</t>
  </si>
  <si>
    <t>fp4</t>
  </si>
  <si>
    <t>t5</t>
  </si>
  <si>
    <t>f5</t>
  </si>
  <si>
    <t>fp5</t>
  </si>
  <si>
    <t>t6</t>
  </si>
  <si>
    <t>f6</t>
  </si>
  <si>
    <t>fp6</t>
  </si>
  <si>
    <t>t7</t>
  </si>
  <si>
    <t>f7</t>
  </si>
  <si>
    <t>fp7</t>
  </si>
  <si>
    <t>t8</t>
  </si>
  <si>
    <t>f8</t>
  </si>
  <si>
    <t>fp8</t>
  </si>
  <si>
    <t>t9</t>
  </si>
  <si>
    <t>f9</t>
  </si>
  <si>
    <t>fp9</t>
  </si>
  <si>
    <t>t_A (s) [Äther]</t>
  </si>
  <si>
    <t>Δt = t_A - t_G</t>
  </si>
  <si>
    <t>Berechnung minimaler Startgeschwindigkeit v0, damit Höhe H erreicht wird (Formel U)</t>
  </si>
  <si>
    <t>u (aus Konstanten) [m/s]</t>
  </si>
  <si>
    <t>v0_min (Äther) [m/s]</t>
  </si>
  <si>
    <t>v0_min (Standard) [m/s]</t>
  </si>
  <si>
    <t>s = v0/u (Iterations-Ergebnis)</t>
  </si>
  <si>
    <t>Startwert s0</t>
  </si>
  <si>
    <t>αH</t>
  </si>
  <si>
    <t>k</t>
  </si>
  <si>
    <t>s_k</t>
  </si>
  <si>
    <t>f(s_k) = ln(1+s) - s/(1+s) - αH</t>
  </si>
  <si>
    <t>f'(s_k) = s/(1+s)^2</t>
  </si>
  <si>
    <t>s_{k+1} = s_k - f/f'</t>
  </si>
  <si>
    <t>Kurzüberblick (verlinkt auf Konstanten und Ergebnisse)</t>
  </si>
  <si>
    <t>H [m]</t>
  </si>
  <si>
    <t>g [m/s^2]</t>
  </si>
  <si>
    <t>u_eff [m/s]</t>
  </si>
  <si>
    <t>alpha [1/m]</t>
  </si>
  <si>
    <t>v0_min Standard [m/s]</t>
  </si>
  <si>
    <t>v0_min Äther [m/s]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</si>
</sst>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baseColWidth="10" defaultColWidth="8.88671875" defaultRowHeight="14.4" x14ac:dyDescent="0.3"/>
  <cols>
    <col min="1" max="1" width="110" customWidth="1"/>
  </cols>
  <sheetData>
    <row r="1" spans="1:1" ht="288" x14ac:dyDescent="0.3">
      <c r="A1" s="1" t="s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/>
  </sheetViews>
  <sheetFormatPr baseColWidth="10" defaultColWidth="8.88671875" defaultRowHeight="14.4" x14ac:dyDescent="0.3"/>
  <cols>
    <col min="1" max="2" width="22" customWidth="1"/>
    <col min="3" max="3" width="45" customWidth="1"/>
  </cols>
  <sheetData>
    <row r="1" spans="1:3" x14ac:dyDescent="0.3">
      <c r="A1" s="2" t="s">
        <v>1</v>
      </c>
      <c r="B1" s="2" t="s">
        <v>2</v>
      </c>
      <c r="C1" s="2" t="s">
        <v>3</v>
      </c>
    </row>
    <row r="2" spans="1:3" x14ac:dyDescent="0.3">
      <c r="A2" t="s">
        <v>4</v>
      </c>
      <c r="B2">
        <v>110</v>
      </c>
      <c r="C2" t="s">
        <v>5</v>
      </c>
    </row>
    <row r="3" spans="1:3" x14ac:dyDescent="0.3">
      <c r="A3" t="s">
        <v>6</v>
      </c>
      <c r="B3">
        <v>9.81</v>
      </c>
      <c r="C3" t="s">
        <v>7</v>
      </c>
    </row>
    <row r="4" spans="1:3" x14ac:dyDescent="0.3">
      <c r="A4" t="s">
        <v>8</v>
      </c>
      <c r="C4" t="s">
        <v>9</v>
      </c>
    </row>
    <row r="5" spans="1:3" x14ac:dyDescent="0.3">
      <c r="A5" t="s">
        <v>10</v>
      </c>
      <c r="B5" t="e">
        <f>SQRT(2*B2*B1)</f>
        <v>#VALUE!</v>
      </c>
      <c r="C5" t="s">
        <v>11</v>
      </c>
    </row>
    <row r="6" spans="1:3" x14ac:dyDescent="0.3">
      <c r="A6" t="s">
        <v>12</v>
      </c>
      <c r="B6">
        <v>1</v>
      </c>
      <c r="C6" t="s">
        <v>13</v>
      </c>
    </row>
    <row r="7" spans="1:3" x14ac:dyDescent="0.3">
      <c r="A7" t="s">
        <v>14</v>
      </c>
      <c r="B7" t="e">
        <f>IF(B5=1,B4,B3)</f>
        <v>#VALUE!</v>
      </c>
      <c r="C7" t="s">
        <v>15</v>
      </c>
    </row>
    <row r="8" spans="1:3" x14ac:dyDescent="0.3">
      <c r="A8" t="s">
        <v>16</v>
      </c>
      <c r="B8">
        <f>B2/(B6^2)</f>
        <v>110</v>
      </c>
      <c r="C8" t="s">
        <v>17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/>
  </sheetViews>
  <sheetFormatPr baseColWidth="10" defaultColWidth="8.88671875" defaultRowHeight="14.4" x14ac:dyDescent="0.3"/>
  <cols>
    <col min="1" max="3" width="28" customWidth="1"/>
    <col min="4" max="4" width="45" customWidth="1"/>
  </cols>
  <sheetData>
    <row r="1" spans="1:4" x14ac:dyDescent="0.3">
      <c r="A1" s="2" t="s">
        <v>18</v>
      </c>
      <c r="B1" s="2" t="s">
        <v>2</v>
      </c>
      <c r="C1" s="2" t="s">
        <v>19</v>
      </c>
      <c r="D1" s="2" t="s">
        <v>3</v>
      </c>
    </row>
    <row r="2" spans="1:4" x14ac:dyDescent="0.3">
      <c r="A2" t="s">
        <v>20</v>
      </c>
      <c r="B2">
        <v>0.5</v>
      </c>
      <c r="C2" t="s">
        <v>21</v>
      </c>
      <c r="D2" t="s">
        <v>22</v>
      </c>
    </row>
    <row r="3" spans="1:4" x14ac:dyDescent="0.3">
      <c r="A3" t="s">
        <v>23</v>
      </c>
      <c r="C3" t="s">
        <v>24</v>
      </c>
      <c r="D3" t="s">
        <v>25</v>
      </c>
    </row>
    <row r="4" spans="1:4" x14ac:dyDescent="0.3">
      <c r="A4" t="s">
        <v>26</v>
      </c>
      <c r="C4" t="s">
        <v>24</v>
      </c>
      <c r="D4" t="s">
        <v>27</v>
      </c>
    </row>
    <row r="5" spans="1:4" x14ac:dyDescent="0.3">
      <c r="A5" t="s">
        <v>28</v>
      </c>
      <c r="B5" t="str">
        <f>IF(AND(B2&lt;&gt;"",B3&lt;&gt;"",B1&gt;0),(B1)/(B3-B2),"")</f>
        <v/>
      </c>
      <c r="C5" t="s">
        <v>29</v>
      </c>
      <c r="D5" t="s">
        <v>30</v>
      </c>
    </row>
    <row r="6" spans="1:4" x14ac:dyDescent="0.3">
      <c r="A6" t="s">
        <v>31</v>
      </c>
      <c r="C6" t="s">
        <v>24</v>
      </c>
      <c r="D6" t="s">
        <v>32</v>
      </c>
    </row>
    <row r="7" spans="1:4" x14ac:dyDescent="0.3">
      <c r="A7" t="s">
        <v>33</v>
      </c>
      <c r="C7" t="s">
        <v>24</v>
      </c>
      <c r="D7" t="s">
        <v>34</v>
      </c>
    </row>
    <row r="8" spans="1:4" x14ac:dyDescent="0.3">
      <c r="A8" t="s">
        <v>35</v>
      </c>
      <c r="B8" t="str">
        <f>IF(AND(B5&lt;&gt;"",B6&lt;&gt;""),B6-B5,"")</f>
        <v/>
      </c>
      <c r="C8" t="s">
        <v>24</v>
      </c>
      <c r="D8" t="s">
        <v>36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5"/>
  <sheetViews>
    <sheetView workbookViewId="0"/>
  </sheetViews>
  <sheetFormatPr baseColWidth="10" defaultColWidth="8.88671875" defaultRowHeight="14.4" x14ac:dyDescent="0.3"/>
  <cols>
    <col min="1" max="36" width="16" customWidth="1"/>
  </cols>
  <sheetData>
    <row r="1" spans="1:36" x14ac:dyDescent="0.3">
      <c r="A1" s="2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  <c r="V1" s="2" t="s">
        <v>58</v>
      </c>
      <c r="W1" s="2" t="s">
        <v>59</v>
      </c>
      <c r="X1" s="2" t="s">
        <v>60</v>
      </c>
      <c r="Y1" s="2" t="s">
        <v>61</v>
      </c>
      <c r="Z1" s="2" t="s">
        <v>62</v>
      </c>
      <c r="AA1" s="2" t="s">
        <v>63</v>
      </c>
      <c r="AB1" s="2" t="s">
        <v>64</v>
      </c>
      <c r="AC1" s="2" t="s">
        <v>65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  <c r="AJ1" s="2" t="s">
        <v>72</v>
      </c>
    </row>
    <row r="2" spans="1:36" x14ac:dyDescent="0.3">
      <c r="A2">
        <v>40</v>
      </c>
      <c r="B2" t="e">
        <f>-(A2)/Konstanten!B2 + SQRT((A2/Konstanten!B2)^2 + 2*Konstanten!B1/Konstanten!B2)</f>
        <v>#VALUE!</v>
      </c>
      <c r="C2" t="str">
        <f>IF(Sensoren_S2!B7&lt;&gt;"",Sensoren_S2!B7 - B2,"")</f>
        <v/>
      </c>
      <c r="E2" t="e">
        <f>B2</f>
        <v>#VALUE!</v>
      </c>
      <c r="F2" t="e">
        <f>Konstanten!B1 + (1/Konstanten!B7)*LN(1 + Konstanten!B7*(Konstanten!B6-A2)*E2) - Konstanten!B6*E2</f>
        <v>#VALUE!</v>
      </c>
      <c r="G2" t="e">
        <f>(Konstanten!B6-A2)/(1 + Konstanten!B7*(Konstanten!B6-A2)*E2) - Konstanten!B6</f>
        <v>#VALUE!</v>
      </c>
      <c r="H2" t="e">
        <f>E2 - F2/G2</f>
        <v>#VALUE!</v>
      </c>
      <c r="I2" t="e">
        <f>Konstanten!B1 + (1/Konstanten!B7)*LN(1 + Konstanten!B7*(Konstanten!B6-A2)*H2) - Konstanten!B6*H2</f>
        <v>#VALUE!</v>
      </c>
      <c r="J2" t="e">
        <f>(Konstanten!B6-A2)/(1 + Konstanten!B7*(Konstanten!B6-A2)*H2) - Konstanten!B6</f>
        <v>#VALUE!</v>
      </c>
      <c r="K2" t="e">
        <f>H2 - I2/J2</f>
        <v>#VALUE!</v>
      </c>
      <c r="L2" t="e">
        <f>Konstanten!B1 + (1/Konstanten!B7)*LN(1 + Konstanten!B7*(Konstanten!B6-A2)*K2) - Konstanten!B6*K2</f>
        <v>#VALUE!</v>
      </c>
      <c r="M2" t="e">
        <f>(Konstanten!B6-A2)/(1 + Konstanten!B7*(Konstanten!B6-A2)*K2) - Konstanten!B6</f>
        <v>#VALUE!</v>
      </c>
      <c r="N2" t="e">
        <f>K2 - L2/M2</f>
        <v>#VALUE!</v>
      </c>
      <c r="O2" t="e">
        <f>Konstanten!B1 + (1/Konstanten!B7)*LN(1 + Konstanten!B7*(Konstanten!B6-A2)*N2) - Konstanten!B6*N2</f>
        <v>#VALUE!</v>
      </c>
      <c r="P2" t="e">
        <f>(Konstanten!B6-A2)/(1 + Konstanten!B7*(Konstanten!B6-A2)*N2) - Konstanten!B6</f>
        <v>#VALUE!</v>
      </c>
      <c r="Q2" t="e">
        <f>N2 - O2/P2</f>
        <v>#VALUE!</v>
      </c>
      <c r="R2" t="e">
        <f>Konstanten!B1 + (1/Konstanten!B7)*LN(1 + Konstanten!B7*(Konstanten!B6-A2)*Q2) - Konstanten!B6*Q2</f>
        <v>#VALUE!</v>
      </c>
      <c r="S2" t="e">
        <f>(Konstanten!B6-A2)/(1 + Konstanten!B7*(Konstanten!B6-A2)*Q2) - Konstanten!B6</f>
        <v>#VALUE!</v>
      </c>
      <c r="T2" t="e">
        <f>Q2 - R2/S2</f>
        <v>#VALUE!</v>
      </c>
      <c r="U2" t="e">
        <f>Konstanten!B1 + (1/Konstanten!B7)*LN(1 + Konstanten!B7*(Konstanten!B6-A2)*T2) - Konstanten!B6*T2</f>
        <v>#VALUE!</v>
      </c>
      <c r="V2" t="e">
        <f>(Konstanten!B6-A2)/(1 + Konstanten!B7*(Konstanten!B6-A2)*T2) - Konstanten!B6</f>
        <v>#VALUE!</v>
      </c>
      <c r="W2" t="e">
        <f>T2 - U2/V2</f>
        <v>#VALUE!</v>
      </c>
      <c r="X2" t="e">
        <f>Konstanten!B1 + (1/Konstanten!B7)*LN(1 + Konstanten!B7*(Konstanten!B6-A2)*W2) - Konstanten!B6*W2</f>
        <v>#VALUE!</v>
      </c>
      <c r="Y2" t="e">
        <f>(Konstanten!B6-A2)/(1 + Konstanten!B7*(Konstanten!B6-A2)*W2) - Konstanten!B6</f>
        <v>#VALUE!</v>
      </c>
      <c r="Z2" t="e">
        <f>W2 - X2/Y2</f>
        <v>#VALUE!</v>
      </c>
      <c r="AA2" t="e">
        <f>Konstanten!B1 + (1/Konstanten!B7)*LN(1 + Konstanten!B7*(Konstanten!B6-A2)*Z2) - Konstanten!B6*Z2</f>
        <v>#VALUE!</v>
      </c>
      <c r="AB2" t="e">
        <f>(Konstanten!B6-A2)/(1 + Konstanten!B7*(Konstanten!B6-A2)*Z2) - Konstanten!B6</f>
        <v>#VALUE!</v>
      </c>
      <c r="AC2" t="e">
        <f>Z2 - AA2/AB2</f>
        <v>#VALUE!</v>
      </c>
      <c r="AD2" t="e">
        <f>Konstanten!B1 + (1/Konstanten!B7)*LN(1 + Konstanten!B7*(Konstanten!B6-A2)*AC2) - Konstanten!B6*AC2</f>
        <v>#VALUE!</v>
      </c>
      <c r="AE2" t="e">
        <f>(Konstanten!B6-A2)/(1 + Konstanten!B7*(Konstanten!B6-A2)*AC2) - Konstanten!B6</f>
        <v>#VALUE!</v>
      </c>
      <c r="AF2" t="e">
        <f>AC2 - AD2/AE2</f>
        <v>#VALUE!</v>
      </c>
      <c r="AG2" t="e">
        <f>Konstanten!B1 + (1/Konstanten!B7)*LN(1 + Konstanten!B7*(Konstanten!B6-A2)*AF2) - Konstanten!B6*AF2</f>
        <v>#VALUE!</v>
      </c>
      <c r="AH2" t="e">
        <f>(Konstanten!B6-A2)/(1 + Konstanten!B7*(Konstanten!B6-A2)*AF2) - Konstanten!B6</f>
        <v>#VALUE!</v>
      </c>
      <c r="AI2" t="e">
        <f>AF2 - AG2/AH2</f>
        <v>#VALUE!</v>
      </c>
      <c r="AJ2" t="e">
        <f>AI2 - B2</f>
        <v>#VALUE!</v>
      </c>
    </row>
    <row r="3" spans="1:36" x14ac:dyDescent="0.3">
      <c r="A3">
        <v>46.5</v>
      </c>
      <c r="B3" t="e">
        <f>-(A3)/Konstanten!B2 + SQRT((A3/Konstanten!B2)^2 + 2*Konstanten!B1/Konstanten!B2)</f>
        <v>#VALUE!</v>
      </c>
      <c r="C3" t="str">
        <f>IF(Sensoren_S2!B7&lt;&gt;"",Sensoren_S2!B7 - B3,"")</f>
        <v/>
      </c>
      <c r="E3" t="e">
        <f>B3</f>
        <v>#VALUE!</v>
      </c>
      <c r="F3" t="e">
        <f>Konstanten!B1 + (1/Konstanten!B7)*LN(1 + Konstanten!B7*(Konstanten!B6-A3)*E3) - Konstanten!B6*E3</f>
        <v>#VALUE!</v>
      </c>
      <c r="G3" t="e">
        <f>(Konstanten!B6-A3)/(1 + Konstanten!B7*(Konstanten!B6-A3)*E3) - Konstanten!B6</f>
        <v>#VALUE!</v>
      </c>
      <c r="H3" t="e">
        <f>E3 - F3/G3</f>
        <v>#VALUE!</v>
      </c>
      <c r="I3" t="e">
        <f>Konstanten!B1 + (1/Konstanten!B7)*LN(1 + Konstanten!B7*(Konstanten!B6-A3)*H3) - Konstanten!B6*H3</f>
        <v>#VALUE!</v>
      </c>
      <c r="J3" t="e">
        <f>(Konstanten!B6-A3)/(1 + Konstanten!B7*(Konstanten!B6-A3)*H3) - Konstanten!B6</f>
        <v>#VALUE!</v>
      </c>
      <c r="K3" t="e">
        <f>H3 - I3/J3</f>
        <v>#VALUE!</v>
      </c>
      <c r="L3" t="e">
        <f>Konstanten!B1 + (1/Konstanten!B7)*LN(1 + Konstanten!B7*(Konstanten!B6-A3)*K3) - Konstanten!B6*K3</f>
        <v>#VALUE!</v>
      </c>
      <c r="M3" t="e">
        <f>(Konstanten!B6-A3)/(1 + Konstanten!B7*(Konstanten!B6-A3)*K3) - Konstanten!B6</f>
        <v>#VALUE!</v>
      </c>
      <c r="N3" t="e">
        <f>K3 - L3/M3</f>
        <v>#VALUE!</v>
      </c>
      <c r="O3" t="e">
        <f>Konstanten!B1 + (1/Konstanten!B7)*LN(1 + Konstanten!B7*(Konstanten!B6-A3)*N3) - Konstanten!B6*N3</f>
        <v>#VALUE!</v>
      </c>
      <c r="P3" t="e">
        <f>(Konstanten!B6-A3)/(1 + Konstanten!B7*(Konstanten!B6-A3)*N3) - Konstanten!B6</f>
        <v>#VALUE!</v>
      </c>
      <c r="Q3" t="e">
        <f>N3 - O3/P3</f>
        <v>#VALUE!</v>
      </c>
      <c r="R3" t="e">
        <f>Konstanten!B1 + (1/Konstanten!B7)*LN(1 + Konstanten!B7*(Konstanten!B6-A3)*Q3) - Konstanten!B6*Q3</f>
        <v>#VALUE!</v>
      </c>
      <c r="S3" t="e">
        <f>(Konstanten!B6-A3)/(1 + Konstanten!B7*(Konstanten!B6-A3)*Q3) - Konstanten!B6</f>
        <v>#VALUE!</v>
      </c>
      <c r="T3" t="e">
        <f>Q3 - R3/S3</f>
        <v>#VALUE!</v>
      </c>
      <c r="U3" t="e">
        <f>Konstanten!B1 + (1/Konstanten!B7)*LN(1 + Konstanten!B7*(Konstanten!B6-A3)*T3) - Konstanten!B6*T3</f>
        <v>#VALUE!</v>
      </c>
      <c r="V3" t="e">
        <f>(Konstanten!B6-A3)/(1 + Konstanten!B7*(Konstanten!B6-A3)*T3) - Konstanten!B6</f>
        <v>#VALUE!</v>
      </c>
      <c r="W3" t="e">
        <f>T3 - U3/V3</f>
        <v>#VALUE!</v>
      </c>
      <c r="X3" t="e">
        <f>Konstanten!B1 + (1/Konstanten!B7)*LN(1 + Konstanten!B7*(Konstanten!B6-A3)*W3) - Konstanten!B6*W3</f>
        <v>#VALUE!</v>
      </c>
      <c r="Y3" t="e">
        <f>(Konstanten!B6-A3)/(1 + Konstanten!B7*(Konstanten!B6-A3)*W3) - Konstanten!B6</f>
        <v>#VALUE!</v>
      </c>
      <c r="Z3" t="e">
        <f>W3 - X3/Y3</f>
        <v>#VALUE!</v>
      </c>
      <c r="AA3" t="e">
        <f>Konstanten!B1 + (1/Konstanten!B7)*LN(1 + Konstanten!B7*(Konstanten!B6-A3)*Z3) - Konstanten!B6*Z3</f>
        <v>#VALUE!</v>
      </c>
      <c r="AB3" t="e">
        <f>(Konstanten!B6-A3)/(1 + Konstanten!B7*(Konstanten!B6-A3)*Z3) - Konstanten!B6</f>
        <v>#VALUE!</v>
      </c>
      <c r="AC3" t="e">
        <f>Z3 - AA3/AB3</f>
        <v>#VALUE!</v>
      </c>
      <c r="AD3" t="e">
        <f>Konstanten!B1 + (1/Konstanten!B7)*LN(1 + Konstanten!B7*(Konstanten!B6-A3)*AC3) - Konstanten!B6*AC3</f>
        <v>#VALUE!</v>
      </c>
      <c r="AE3" t="e">
        <f>(Konstanten!B6-A3)/(1 + Konstanten!B7*(Konstanten!B6-A3)*AC3) - Konstanten!B6</f>
        <v>#VALUE!</v>
      </c>
      <c r="AF3" t="e">
        <f>AC3 - AD3/AE3</f>
        <v>#VALUE!</v>
      </c>
      <c r="AG3" t="e">
        <f>Konstanten!B1 + (1/Konstanten!B7)*LN(1 + Konstanten!B7*(Konstanten!B6-A3)*AF3) - Konstanten!B6*AF3</f>
        <v>#VALUE!</v>
      </c>
      <c r="AH3" t="e">
        <f>(Konstanten!B6-A3)/(1 + Konstanten!B7*(Konstanten!B6-A3)*AF3) - Konstanten!B6</f>
        <v>#VALUE!</v>
      </c>
      <c r="AI3" t="e">
        <f>AF3 - AG3/AH3</f>
        <v>#VALUE!</v>
      </c>
      <c r="AJ3" t="e">
        <f>AI3 - B3</f>
        <v>#VALUE!</v>
      </c>
    </row>
    <row r="4" spans="1:36" x14ac:dyDescent="0.3">
      <c r="A4">
        <v>50</v>
      </c>
      <c r="B4" t="e">
        <f>-(A4)/Konstanten!B2 + SQRT((A4/Konstanten!B2)^2 + 2*Konstanten!B1/Konstanten!B2)</f>
        <v>#VALUE!</v>
      </c>
      <c r="C4" t="str">
        <f>IF(Sensoren_S2!B7&lt;&gt;"",Sensoren_S2!B7 - B4,"")</f>
        <v/>
      </c>
      <c r="E4" t="e">
        <f>B4</f>
        <v>#VALUE!</v>
      </c>
      <c r="F4" t="e">
        <f>Konstanten!B1 + (1/Konstanten!B7)*LN(1 + Konstanten!B7*(Konstanten!B6-A4)*E4) - Konstanten!B6*E4</f>
        <v>#VALUE!</v>
      </c>
      <c r="G4" t="e">
        <f>(Konstanten!B6-A4)/(1 + Konstanten!B7*(Konstanten!B6-A4)*E4) - Konstanten!B6</f>
        <v>#VALUE!</v>
      </c>
      <c r="H4" t="e">
        <f>E4 - F4/G4</f>
        <v>#VALUE!</v>
      </c>
      <c r="I4" t="e">
        <f>Konstanten!B1 + (1/Konstanten!B7)*LN(1 + Konstanten!B7*(Konstanten!B6-A4)*H4) - Konstanten!B6*H4</f>
        <v>#VALUE!</v>
      </c>
      <c r="J4" t="e">
        <f>(Konstanten!B6-A4)/(1 + Konstanten!B7*(Konstanten!B6-A4)*H4) - Konstanten!B6</f>
        <v>#VALUE!</v>
      </c>
      <c r="K4" t="e">
        <f>H4 - I4/J4</f>
        <v>#VALUE!</v>
      </c>
      <c r="L4" t="e">
        <f>Konstanten!B1 + (1/Konstanten!B7)*LN(1 + Konstanten!B7*(Konstanten!B6-A4)*K4) - Konstanten!B6*K4</f>
        <v>#VALUE!</v>
      </c>
      <c r="M4" t="e">
        <f>(Konstanten!B6-A4)/(1 + Konstanten!B7*(Konstanten!B6-A4)*K4) - Konstanten!B6</f>
        <v>#VALUE!</v>
      </c>
      <c r="N4" t="e">
        <f>K4 - L4/M4</f>
        <v>#VALUE!</v>
      </c>
      <c r="O4" t="e">
        <f>Konstanten!B1 + (1/Konstanten!B7)*LN(1 + Konstanten!B7*(Konstanten!B6-A4)*N4) - Konstanten!B6*N4</f>
        <v>#VALUE!</v>
      </c>
      <c r="P4" t="e">
        <f>(Konstanten!B6-A4)/(1 + Konstanten!B7*(Konstanten!B6-A4)*N4) - Konstanten!B6</f>
        <v>#VALUE!</v>
      </c>
      <c r="Q4" t="e">
        <f>N4 - O4/P4</f>
        <v>#VALUE!</v>
      </c>
      <c r="R4" t="e">
        <f>Konstanten!B1 + (1/Konstanten!B7)*LN(1 + Konstanten!B7*(Konstanten!B6-A4)*Q4) - Konstanten!B6*Q4</f>
        <v>#VALUE!</v>
      </c>
      <c r="S4" t="e">
        <f>(Konstanten!B6-A4)/(1 + Konstanten!B7*(Konstanten!B6-A4)*Q4) - Konstanten!B6</f>
        <v>#VALUE!</v>
      </c>
      <c r="T4" t="e">
        <f>Q4 - R4/S4</f>
        <v>#VALUE!</v>
      </c>
      <c r="U4" t="e">
        <f>Konstanten!B1 + (1/Konstanten!B7)*LN(1 + Konstanten!B7*(Konstanten!B6-A4)*T4) - Konstanten!B6*T4</f>
        <v>#VALUE!</v>
      </c>
      <c r="V4" t="e">
        <f>(Konstanten!B6-A4)/(1 + Konstanten!B7*(Konstanten!B6-A4)*T4) - Konstanten!B6</f>
        <v>#VALUE!</v>
      </c>
      <c r="W4" t="e">
        <f>T4 - U4/V4</f>
        <v>#VALUE!</v>
      </c>
      <c r="X4" t="e">
        <f>Konstanten!B1 + (1/Konstanten!B7)*LN(1 + Konstanten!B7*(Konstanten!B6-A4)*W4) - Konstanten!B6*W4</f>
        <v>#VALUE!</v>
      </c>
      <c r="Y4" t="e">
        <f>(Konstanten!B6-A4)/(1 + Konstanten!B7*(Konstanten!B6-A4)*W4) - Konstanten!B6</f>
        <v>#VALUE!</v>
      </c>
      <c r="Z4" t="e">
        <f>W4 - X4/Y4</f>
        <v>#VALUE!</v>
      </c>
      <c r="AA4" t="e">
        <f>Konstanten!B1 + (1/Konstanten!B7)*LN(1 + Konstanten!B7*(Konstanten!B6-A4)*Z4) - Konstanten!B6*Z4</f>
        <v>#VALUE!</v>
      </c>
      <c r="AB4" t="e">
        <f>(Konstanten!B6-A4)/(1 + Konstanten!B7*(Konstanten!B6-A4)*Z4) - Konstanten!B6</f>
        <v>#VALUE!</v>
      </c>
      <c r="AC4" t="e">
        <f>Z4 - AA4/AB4</f>
        <v>#VALUE!</v>
      </c>
      <c r="AD4" t="e">
        <f>Konstanten!B1 + (1/Konstanten!B7)*LN(1 + Konstanten!B7*(Konstanten!B6-A4)*AC4) - Konstanten!B6*AC4</f>
        <v>#VALUE!</v>
      </c>
      <c r="AE4" t="e">
        <f>(Konstanten!B6-A4)/(1 + Konstanten!B7*(Konstanten!B6-A4)*AC4) - Konstanten!B6</f>
        <v>#VALUE!</v>
      </c>
      <c r="AF4" t="e">
        <f>AC4 - AD4/AE4</f>
        <v>#VALUE!</v>
      </c>
      <c r="AG4" t="e">
        <f>Konstanten!B1 + (1/Konstanten!B7)*LN(1 + Konstanten!B7*(Konstanten!B6-A4)*AF4) - Konstanten!B6*AF4</f>
        <v>#VALUE!</v>
      </c>
      <c r="AH4" t="e">
        <f>(Konstanten!B6-A4)/(1 + Konstanten!B7*(Konstanten!B6-A4)*AF4) - Konstanten!B6</f>
        <v>#VALUE!</v>
      </c>
      <c r="AI4" t="e">
        <f>AF4 - AG4/AH4</f>
        <v>#VALUE!</v>
      </c>
      <c r="AJ4" t="e">
        <f>AI4 - B4</f>
        <v>#VALUE!</v>
      </c>
    </row>
    <row r="5" spans="1:36" x14ac:dyDescent="0.3">
      <c r="A5">
        <v>60</v>
      </c>
      <c r="B5" t="e">
        <f>-(A5)/Konstanten!B2 + SQRT((A5/Konstanten!B2)^2 + 2*Konstanten!B1/Konstanten!B2)</f>
        <v>#VALUE!</v>
      </c>
      <c r="C5" t="str">
        <f>IF(Sensoren_S2!B7&lt;&gt;"",Sensoren_S2!B7 - B5,"")</f>
        <v/>
      </c>
      <c r="E5" t="e">
        <f>B5</f>
        <v>#VALUE!</v>
      </c>
      <c r="F5" t="e">
        <f>Konstanten!B1 + (1/Konstanten!B7)*LN(1 + Konstanten!B7*(Konstanten!B6-A5)*E5) - Konstanten!B6*E5</f>
        <v>#VALUE!</v>
      </c>
      <c r="G5" t="e">
        <f>(Konstanten!B6-A5)/(1 + Konstanten!B7*(Konstanten!B6-A5)*E5) - Konstanten!B6</f>
        <v>#VALUE!</v>
      </c>
      <c r="H5" t="e">
        <f>E5 - F5/G5</f>
        <v>#VALUE!</v>
      </c>
      <c r="I5" t="e">
        <f>Konstanten!B1 + (1/Konstanten!B7)*LN(1 + Konstanten!B7*(Konstanten!B6-A5)*H5) - Konstanten!B6*H5</f>
        <v>#VALUE!</v>
      </c>
      <c r="J5" t="e">
        <f>(Konstanten!B6-A5)/(1 + Konstanten!B7*(Konstanten!B6-A5)*H5) - Konstanten!B6</f>
        <v>#VALUE!</v>
      </c>
      <c r="K5" t="e">
        <f>H5 - I5/J5</f>
        <v>#VALUE!</v>
      </c>
      <c r="L5" t="e">
        <f>Konstanten!B1 + (1/Konstanten!B7)*LN(1 + Konstanten!B7*(Konstanten!B6-A5)*K5) - Konstanten!B6*K5</f>
        <v>#VALUE!</v>
      </c>
      <c r="M5" t="e">
        <f>(Konstanten!B6-A5)/(1 + Konstanten!B7*(Konstanten!B6-A5)*K5) - Konstanten!B6</f>
        <v>#VALUE!</v>
      </c>
      <c r="N5" t="e">
        <f>K5 - L5/M5</f>
        <v>#VALUE!</v>
      </c>
      <c r="O5" t="e">
        <f>Konstanten!B1 + (1/Konstanten!B7)*LN(1 + Konstanten!B7*(Konstanten!B6-A5)*N5) - Konstanten!B6*N5</f>
        <v>#VALUE!</v>
      </c>
      <c r="P5" t="e">
        <f>(Konstanten!B6-A5)/(1 + Konstanten!B7*(Konstanten!B6-A5)*N5) - Konstanten!B6</f>
        <v>#VALUE!</v>
      </c>
      <c r="Q5" t="e">
        <f>N5 - O5/P5</f>
        <v>#VALUE!</v>
      </c>
      <c r="R5" t="e">
        <f>Konstanten!B1 + (1/Konstanten!B7)*LN(1 + Konstanten!B7*(Konstanten!B6-A5)*Q5) - Konstanten!B6*Q5</f>
        <v>#VALUE!</v>
      </c>
      <c r="S5" t="e">
        <f>(Konstanten!B6-A5)/(1 + Konstanten!B7*(Konstanten!B6-A5)*Q5) - Konstanten!B6</f>
        <v>#VALUE!</v>
      </c>
      <c r="T5" t="e">
        <f>Q5 - R5/S5</f>
        <v>#VALUE!</v>
      </c>
      <c r="U5" t="e">
        <f>Konstanten!B1 + (1/Konstanten!B7)*LN(1 + Konstanten!B7*(Konstanten!B6-A5)*T5) - Konstanten!B6*T5</f>
        <v>#VALUE!</v>
      </c>
      <c r="V5" t="e">
        <f>(Konstanten!B6-A5)/(1 + Konstanten!B7*(Konstanten!B6-A5)*T5) - Konstanten!B6</f>
        <v>#VALUE!</v>
      </c>
      <c r="W5" t="e">
        <f>T5 - U5/V5</f>
        <v>#VALUE!</v>
      </c>
      <c r="X5" t="e">
        <f>Konstanten!B1 + (1/Konstanten!B7)*LN(1 + Konstanten!B7*(Konstanten!B6-A5)*W5) - Konstanten!B6*W5</f>
        <v>#VALUE!</v>
      </c>
      <c r="Y5" t="e">
        <f>(Konstanten!B6-A5)/(1 + Konstanten!B7*(Konstanten!B6-A5)*W5) - Konstanten!B6</f>
        <v>#VALUE!</v>
      </c>
      <c r="Z5" t="e">
        <f>W5 - X5/Y5</f>
        <v>#VALUE!</v>
      </c>
      <c r="AA5" t="e">
        <f>Konstanten!B1 + (1/Konstanten!B7)*LN(1 + Konstanten!B7*(Konstanten!B6-A5)*Z5) - Konstanten!B6*Z5</f>
        <v>#VALUE!</v>
      </c>
      <c r="AB5" t="e">
        <f>(Konstanten!B6-A5)/(1 + Konstanten!B7*(Konstanten!B6-A5)*Z5) - Konstanten!B6</f>
        <v>#VALUE!</v>
      </c>
      <c r="AC5" t="e">
        <f>Z5 - AA5/AB5</f>
        <v>#VALUE!</v>
      </c>
      <c r="AD5" t="e">
        <f>Konstanten!B1 + (1/Konstanten!B7)*LN(1 + Konstanten!B7*(Konstanten!B6-A5)*AC5) - Konstanten!B6*AC5</f>
        <v>#VALUE!</v>
      </c>
      <c r="AE5" t="e">
        <f>(Konstanten!B6-A5)/(1 + Konstanten!B7*(Konstanten!B6-A5)*AC5) - Konstanten!B6</f>
        <v>#VALUE!</v>
      </c>
      <c r="AF5" t="e">
        <f>AC5 - AD5/AE5</f>
        <v>#VALUE!</v>
      </c>
      <c r="AG5" t="e">
        <f>Konstanten!B1 + (1/Konstanten!B7)*LN(1 + Konstanten!B7*(Konstanten!B6-A5)*AF5) - Konstanten!B6*AF5</f>
        <v>#VALUE!</v>
      </c>
      <c r="AH5" t="e">
        <f>(Konstanten!B6-A5)/(1 + Konstanten!B7*(Konstanten!B6-A5)*AF5) - Konstanten!B6</f>
        <v>#VALUE!</v>
      </c>
      <c r="AI5" t="e">
        <f>AF5 - AG5/AH5</f>
        <v>#VALUE!</v>
      </c>
      <c r="AJ5" t="e">
        <f>AI5 - B5</f>
        <v>#VALUE!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workbookViewId="0"/>
  </sheetViews>
  <sheetFormatPr baseColWidth="10" defaultColWidth="8.88671875" defaultRowHeight="14.4" x14ac:dyDescent="0.3"/>
  <cols>
    <col min="1" max="1" width="34" customWidth="1"/>
    <col min="2" max="2" width="22" customWidth="1"/>
    <col min="3" max="3" width="30" customWidth="1"/>
    <col min="4" max="4" width="22" customWidth="1"/>
    <col min="5" max="5" width="26" customWidth="1"/>
  </cols>
  <sheetData>
    <row r="1" spans="1:5" x14ac:dyDescent="0.3">
      <c r="A1" s="2" t="s">
        <v>73</v>
      </c>
    </row>
    <row r="2" spans="1:5" x14ac:dyDescent="0.3">
      <c r="A2" t="s">
        <v>74</v>
      </c>
      <c r="B2">
        <f>Konstanten!B6</f>
        <v>1</v>
      </c>
    </row>
    <row r="3" spans="1:5" x14ac:dyDescent="0.3">
      <c r="A3" t="s">
        <v>75</v>
      </c>
      <c r="B3" t="e">
        <f>B2*B5</f>
        <v>#VALUE!</v>
      </c>
    </row>
    <row r="4" spans="1:5" x14ac:dyDescent="0.3">
      <c r="A4" t="s">
        <v>76</v>
      </c>
      <c r="B4" t="e">
        <f>SQRT(2*Konstanten!B2*Konstanten!B1)</f>
        <v>#VALUE!</v>
      </c>
    </row>
    <row r="5" spans="1:5" x14ac:dyDescent="0.3">
      <c r="A5" t="s">
        <v>77</v>
      </c>
      <c r="B5" t="e">
        <f>E18</f>
        <v>#VALUE!</v>
      </c>
    </row>
    <row r="6" spans="1:5" x14ac:dyDescent="0.3">
      <c r="A6" t="s">
        <v>78</v>
      </c>
      <c r="B6">
        <v>2</v>
      </c>
      <c r="C6" t="s">
        <v>79</v>
      </c>
      <c r="D6" t="e">
        <f>Konstanten!B7*Konstanten!B1</f>
        <v>#VALUE!</v>
      </c>
    </row>
    <row r="8" spans="1:5" x14ac:dyDescent="0.3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</row>
    <row r="9" spans="1:5" x14ac:dyDescent="0.3">
      <c r="A9">
        <v>0</v>
      </c>
      <c r="B9">
        <f>B6</f>
        <v>2</v>
      </c>
      <c r="C9" t="e">
        <f>LN(1+B9) - B9/(1+B9) - D6</f>
        <v>#VALUE!</v>
      </c>
      <c r="D9">
        <f t="shared" ref="D9:D18" si="0">IF(B9=0, 0.000000001, B9/(1+B9)^2)</f>
        <v>0.22222222222222221</v>
      </c>
      <c r="E9" t="e">
        <f t="shared" ref="E9:E18" si="1">B9 - C9/D9</f>
        <v>#VALUE!</v>
      </c>
    </row>
    <row r="10" spans="1:5" x14ac:dyDescent="0.3">
      <c r="A10">
        <v>1</v>
      </c>
      <c r="B10" t="e">
        <f t="shared" ref="B10:B18" si="2">E9</f>
        <v>#VALUE!</v>
      </c>
      <c r="C10" t="e">
        <f>LN(1+B10) - B10/(1+B10) - D6</f>
        <v>#VALUE!</v>
      </c>
      <c r="D10" t="e">
        <f t="shared" si="0"/>
        <v>#VALUE!</v>
      </c>
      <c r="E10" t="e">
        <f t="shared" si="1"/>
        <v>#VALUE!</v>
      </c>
    </row>
    <row r="11" spans="1:5" x14ac:dyDescent="0.3">
      <c r="A11">
        <v>2</v>
      </c>
      <c r="B11" t="e">
        <f t="shared" si="2"/>
        <v>#VALUE!</v>
      </c>
      <c r="C11" t="e">
        <f>LN(1+B11) - B11/(1+B11) - D6</f>
        <v>#VALUE!</v>
      </c>
      <c r="D11" t="e">
        <f t="shared" si="0"/>
        <v>#VALUE!</v>
      </c>
      <c r="E11" t="e">
        <f t="shared" si="1"/>
        <v>#VALUE!</v>
      </c>
    </row>
    <row r="12" spans="1:5" x14ac:dyDescent="0.3">
      <c r="A12">
        <v>3</v>
      </c>
      <c r="B12" t="e">
        <f t="shared" si="2"/>
        <v>#VALUE!</v>
      </c>
      <c r="C12" t="e">
        <f>LN(1+B12) - B12/(1+B12) - D6</f>
        <v>#VALUE!</v>
      </c>
      <c r="D12" t="e">
        <f t="shared" si="0"/>
        <v>#VALUE!</v>
      </c>
      <c r="E12" t="e">
        <f t="shared" si="1"/>
        <v>#VALUE!</v>
      </c>
    </row>
    <row r="13" spans="1:5" x14ac:dyDescent="0.3">
      <c r="A13">
        <v>4</v>
      </c>
      <c r="B13" t="e">
        <f t="shared" si="2"/>
        <v>#VALUE!</v>
      </c>
      <c r="C13" t="e">
        <f>LN(1+B13) - B13/(1+B13) - D6</f>
        <v>#VALUE!</v>
      </c>
      <c r="D13" t="e">
        <f t="shared" si="0"/>
        <v>#VALUE!</v>
      </c>
      <c r="E13" t="e">
        <f t="shared" si="1"/>
        <v>#VALUE!</v>
      </c>
    </row>
    <row r="14" spans="1:5" x14ac:dyDescent="0.3">
      <c r="A14">
        <v>5</v>
      </c>
      <c r="B14" t="e">
        <f t="shared" si="2"/>
        <v>#VALUE!</v>
      </c>
      <c r="C14" t="e">
        <f>LN(1+B14) - B14/(1+B14) - D6</f>
        <v>#VALUE!</v>
      </c>
      <c r="D14" t="e">
        <f t="shared" si="0"/>
        <v>#VALUE!</v>
      </c>
      <c r="E14" t="e">
        <f t="shared" si="1"/>
        <v>#VALUE!</v>
      </c>
    </row>
    <row r="15" spans="1:5" x14ac:dyDescent="0.3">
      <c r="A15">
        <v>6</v>
      </c>
      <c r="B15" t="e">
        <f t="shared" si="2"/>
        <v>#VALUE!</v>
      </c>
      <c r="C15" t="e">
        <f>LN(1+B15) - B15/(1+B15) - D6</f>
        <v>#VALUE!</v>
      </c>
      <c r="D15" t="e">
        <f t="shared" si="0"/>
        <v>#VALUE!</v>
      </c>
      <c r="E15" t="e">
        <f t="shared" si="1"/>
        <v>#VALUE!</v>
      </c>
    </row>
    <row r="16" spans="1:5" x14ac:dyDescent="0.3">
      <c r="A16">
        <v>7</v>
      </c>
      <c r="B16" t="e">
        <f t="shared" si="2"/>
        <v>#VALUE!</v>
      </c>
      <c r="C16" t="e">
        <f>LN(1+B16) - B16/(1+B16) - D6</f>
        <v>#VALUE!</v>
      </c>
      <c r="D16" t="e">
        <f t="shared" si="0"/>
        <v>#VALUE!</v>
      </c>
      <c r="E16" t="e">
        <f t="shared" si="1"/>
        <v>#VALUE!</v>
      </c>
    </row>
    <row r="17" spans="1:5" x14ac:dyDescent="0.3">
      <c r="A17">
        <v>8</v>
      </c>
      <c r="B17" t="e">
        <f t="shared" si="2"/>
        <v>#VALUE!</v>
      </c>
      <c r="C17" t="e">
        <f>LN(1+B17) - B17/(1+B17) - D6</f>
        <v>#VALUE!</v>
      </c>
      <c r="D17" t="e">
        <f t="shared" si="0"/>
        <v>#VALUE!</v>
      </c>
      <c r="E17" t="e">
        <f t="shared" si="1"/>
        <v>#VALUE!</v>
      </c>
    </row>
    <row r="18" spans="1:5" x14ac:dyDescent="0.3">
      <c r="A18">
        <v>9</v>
      </c>
      <c r="B18" t="e">
        <f t="shared" si="2"/>
        <v>#VALUE!</v>
      </c>
      <c r="C18" t="e">
        <f>LN(1+B18) - B18/(1+B18) - D6</f>
        <v>#VALUE!</v>
      </c>
      <c r="D18" t="e">
        <f t="shared" si="0"/>
        <v>#VALUE!</v>
      </c>
      <c r="E18" t="e">
        <f t="shared" si="1"/>
        <v>#VALUE!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"/>
  <sheetViews>
    <sheetView workbookViewId="0"/>
  </sheetViews>
  <sheetFormatPr baseColWidth="10" defaultColWidth="8.88671875" defaultRowHeight="14.4" x14ac:dyDescent="0.3"/>
  <cols>
    <col min="1" max="1" width="32" customWidth="1"/>
    <col min="2" max="2" width="22" customWidth="1"/>
  </cols>
  <sheetData>
    <row r="1" spans="1:2" x14ac:dyDescent="0.3">
      <c r="A1" s="2" t="s">
        <v>85</v>
      </c>
    </row>
    <row r="3" spans="1:2" x14ac:dyDescent="0.3">
      <c r="A3" t="s">
        <v>86</v>
      </c>
      <c r="B3" t="str">
        <f>Konstanten!B1</f>
        <v>Wert</v>
      </c>
    </row>
    <row r="4" spans="1:2" x14ac:dyDescent="0.3">
      <c r="A4" t="s">
        <v>87</v>
      </c>
      <c r="B4">
        <f>Konstanten!B2</f>
        <v>110</v>
      </c>
    </row>
    <row r="5" spans="1:2" x14ac:dyDescent="0.3">
      <c r="A5" t="s">
        <v>88</v>
      </c>
      <c r="B5">
        <f>Konstanten!B6</f>
        <v>1</v>
      </c>
    </row>
    <row r="6" spans="1:2" x14ac:dyDescent="0.3">
      <c r="A6" t="s">
        <v>89</v>
      </c>
      <c r="B6" t="e">
        <f>Konstanten!B7</f>
        <v>#VALUE!</v>
      </c>
    </row>
    <row r="7" spans="1:2" x14ac:dyDescent="0.3">
      <c r="A7" t="s">
        <v>90</v>
      </c>
      <c r="B7" t="e">
        <f>S3_Schuss_aufwärts!B4</f>
        <v>#VALUE!</v>
      </c>
    </row>
    <row r="8" spans="1:2" x14ac:dyDescent="0.3">
      <c r="A8" t="s">
        <v>91</v>
      </c>
      <c r="B8" t="e">
        <f>S3_Schuss_aufwärts!B3</f>
        <v>#VALUE!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README</vt:lpstr>
      <vt:lpstr>Konstanten</vt:lpstr>
      <vt:lpstr>Sensoren_S2</vt:lpstr>
      <vt:lpstr>S2_Fall_abwärts</vt:lpstr>
      <vt:lpstr>S3_Schuss_aufwärts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Andreas Fornefett</cp:lastModifiedBy>
  <dcterms:created xsi:type="dcterms:W3CDTF">2025-11-10T11:25:09Z</dcterms:created>
  <dcterms:modified xsi:type="dcterms:W3CDTF">2026-03-16T23:47:20Z</dcterms:modified>
</cp:coreProperties>
</file>